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PFL_PM\TEACHING\Civil-411_Barrages\Support\2025\week5_ArchDams\"/>
    </mc:Choice>
  </mc:AlternateContent>
  <xr:revisionPtr revIDLastSave="0" documentId="13_ncr:1_{D4EC914D-D21B-427B-BAF2-1C94FBFFE76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1" sheetId="1" r:id="rId1"/>
  </sheets>
  <calcPr calcId="191029"/>
</workbook>
</file>

<file path=xl/calcChain.xml><?xml version="1.0" encoding="utf-8"?>
<calcChain xmlns="http://schemas.openxmlformats.org/spreadsheetml/2006/main">
  <c r="N6" i="1" l="1"/>
  <c r="H21" i="1"/>
  <c r="H23" i="1"/>
  <c r="K7" i="1"/>
  <c r="H41" i="1"/>
  <c r="H42" i="1" s="1"/>
  <c r="J40" i="1"/>
  <c r="H31" i="1"/>
  <c r="I31" i="1" s="1"/>
  <c r="J30" i="1"/>
  <c r="H22" i="1"/>
  <c r="J20" i="1"/>
  <c r="J13" i="1"/>
  <c r="F47" i="1" s="1"/>
  <c r="K13" i="1"/>
  <c r="I13" i="1"/>
  <c r="J12" i="1"/>
  <c r="F46" i="1" s="1"/>
  <c r="K12" i="1"/>
  <c r="I12" i="1"/>
  <c r="J11" i="1"/>
  <c r="F45" i="1" s="1"/>
  <c r="K11" i="1"/>
  <c r="I11" i="1"/>
  <c r="J10" i="1"/>
  <c r="F44" i="1" s="1"/>
  <c r="K10" i="1"/>
  <c r="I10" i="1"/>
  <c r="J9" i="1"/>
  <c r="F43" i="1" s="1"/>
  <c r="K9" i="1"/>
  <c r="I9" i="1"/>
  <c r="J8" i="1"/>
  <c r="K8" i="1"/>
  <c r="I8" i="1"/>
  <c r="J7" i="1"/>
  <c r="F41" i="1" s="1"/>
  <c r="I7" i="1"/>
  <c r="M6" i="1"/>
  <c r="J6" i="1"/>
  <c r="F40" i="1" s="1"/>
  <c r="K6" i="1"/>
  <c r="I6" i="1"/>
  <c r="N7" i="1" l="1"/>
  <c r="I41" i="1"/>
  <c r="H43" i="1"/>
  <c r="J31" i="1"/>
  <c r="J41" i="1"/>
  <c r="I21" i="1"/>
  <c r="J21" i="1" s="1"/>
  <c r="H32" i="1"/>
  <c r="F42" i="1"/>
  <c r="I42" i="1" s="1"/>
  <c r="J42" i="1" s="1"/>
  <c r="H44" i="1" l="1"/>
  <c r="H24" i="1"/>
  <c r="M7" i="1"/>
  <c r="I22" i="1"/>
  <c r="I23" i="1" s="1"/>
  <c r="M9" i="1" s="1"/>
  <c r="I43" i="1"/>
  <c r="J43" i="1" s="1"/>
  <c r="H33" i="1"/>
  <c r="I32" i="1"/>
  <c r="N8" i="1" s="1"/>
  <c r="J32" i="1" l="1"/>
  <c r="H45" i="1"/>
  <c r="I44" i="1"/>
  <c r="J44" i="1" s="1"/>
  <c r="I33" i="1"/>
  <c r="N9" i="1" s="1"/>
  <c r="H34" i="1"/>
  <c r="J33" i="1"/>
  <c r="J22" i="1"/>
  <c r="M8" i="1"/>
  <c r="J23" i="1"/>
  <c r="H25" i="1"/>
  <c r="I24" i="1"/>
  <c r="M10" i="1" s="1"/>
  <c r="H35" i="1" l="1"/>
  <c r="I34" i="1"/>
  <c r="N10" i="1" s="1"/>
  <c r="I25" i="1"/>
  <c r="M11" i="1" s="1"/>
  <c r="H26" i="1"/>
  <c r="H46" i="1"/>
  <c r="I45" i="1"/>
  <c r="J45" i="1" s="1"/>
  <c r="J24" i="1"/>
  <c r="J25" i="1" l="1"/>
  <c r="J34" i="1"/>
  <c r="H36" i="1"/>
  <c r="I35" i="1"/>
  <c r="N11" i="1" s="1"/>
  <c r="H47" i="1"/>
  <c r="I46" i="1"/>
  <c r="J46" i="1" s="1"/>
  <c r="H27" i="1"/>
  <c r="I26" i="1"/>
  <c r="M12" i="1" s="1"/>
  <c r="J35" i="1" l="1"/>
  <c r="I27" i="1"/>
  <c r="M13" i="1" s="1"/>
  <c r="I47" i="1"/>
  <c r="J47" i="1" s="1"/>
  <c r="I36" i="1"/>
  <c r="N12" i="1" s="1"/>
  <c r="H37" i="1"/>
  <c r="J26" i="1"/>
  <c r="J36" i="1" l="1"/>
  <c r="I37" i="1"/>
  <c r="N13" i="1" s="1"/>
  <c r="J27" i="1"/>
  <c r="J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frutiger_christof</author>
  </authors>
  <commentList>
    <comment ref="I20" authorId="0" shapeId="0" xr:uid="{00000000-0006-0000-0000-000001000000}">
      <text>
        <r>
          <rPr>
            <sz val="9"/>
            <color indexed="81"/>
            <rFont val="Tahoma"/>
            <family val="2"/>
          </rPr>
          <t>Formule pour la composante horizontale du centre de gravité d'un trapèze</t>
        </r>
      </text>
    </comment>
    <comment ref="I30" authorId="0" shapeId="0" xr:uid="{00000000-0006-0000-0000-000002000000}">
      <text>
        <r>
          <rPr>
            <sz val="9"/>
            <color indexed="81"/>
            <rFont val="Tahoma"/>
            <family val="2"/>
          </rPr>
          <t>Formule pour la composante horizontale du centre de gravité d'un trapèze</t>
        </r>
      </text>
    </comment>
    <comment ref="I40" authorId="0" shapeId="0" xr:uid="{00000000-0006-0000-0000-000003000000}">
      <text>
        <r>
          <rPr>
            <sz val="9"/>
            <color indexed="81"/>
            <rFont val="Tahoma"/>
            <family val="2"/>
          </rPr>
          <t>Formule pour la composante horizontale du centre de gravité d'un trapèze</t>
        </r>
      </text>
    </comment>
  </commentList>
</comments>
</file>

<file path=xl/sharedStrings.xml><?xml version="1.0" encoding="utf-8"?>
<sst xmlns="http://schemas.openxmlformats.org/spreadsheetml/2006/main" count="36" uniqueCount="21">
  <si>
    <t>Exemple Punt Dal Gal</t>
  </si>
  <si>
    <t>Forme barrage</t>
  </si>
  <si>
    <t>y</t>
  </si>
  <si>
    <t>e</t>
  </si>
  <si>
    <t>d</t>
  </si>
  <si>
    <t>abs am</t>
  </si>
  <si>
    <t>abs av</t>
  </si>
  <si>
    <t>abs milieu</t>
  </si>
  <si>
    <t>eR correct abs</t>
  </si>
  <si>
    <t>eR TGC17 abs</t>
  </si>
  <si>
    <t>Graphique</t>
  </si>
  <si>
    <t>Calcul de l'excentricité de la résultante du poids propre de la console et du moment résultant</t>
  </si>
  <si>
    <t>"Correcte"</t>
  </si>
  <si>
    <t>N</t>
  </si>
  <si>
    <t>eR</t>
  </si>
  <si>
    <t>M</t>
  </si>
  <si>
    <t>Résultats identiques à l'aide d'Autocad</t>
  </si>
  <si>
    <t>((I23+2*I22)/(3*(I23+I22))*(I22/2+H22-(I23/2+H23))*(J23-J22)+(K22+(I22/2+H22-(I23/2+H23)))*J22)/J23</t>
  </si>
  <si>
    <t>TGC17 actuel</t>
  </si>
  <si>
    <t>((G33+2*G32)/(3*(G33+G32))*(F32-F33)*(H33-H32)+(I32+(F32-F33))*H32)/H33</t>
  </si>
  <si>
    <t>Formule TGC si "e" défini par rapport au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</si>
</sst>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" fontId="3" fillId="0" borderId="0" xfId="0" applyNumberFormat="1" applyFont="1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2" fontId="3" fillId="0" borderId="0" xfId="0" applyNumberFormat="1" applyFont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1"/>
          <c:tx>
            <c:strRef>
              <c:f>Feuil1!$I$5</c:f>
              <c:strCache>
                <c:ptCount val="1"/>
                <c:pt idx="0">
                  <c:v>abs am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Feuil1!$I$6:$I$13</c:f>
              <c:numCache>
                <c:formatCode>General</c:formatCode>
                <c:ptCount val="8"/>
                <c:pt idx="0">
                  <c:v>1.97</c:v>
                </c:pt>
                <c:pt idx="1">
                  <c:v>-3.96</c:v>
                </c:pt>
                <c:pt idx="2">
                  <c:v>-7.99</c:v>
                </c:pt>
                <c:pt idx="3">
                  <c:v>-10.86</c:v>
                </c:pt>
                <c:pt idx="4">
                  <c:v>-11.86</c:v>
                </c:pt>
                <c:pt idx="5">
                  <c:v>-9.7100000000000009</c:v>
                </c:pt>
                <c:pt idx="6">
                  <c:v>-5.62</c:v>
                </c:pt>
                <c:pt idx="7">
                  <c:v>0</c:v>
                </c:pt>
              </c:numCache>
            </c:numRef>
          </c:xVal>
          <c:yVal>
            <c:numRef>
              <c:f>Feuil1!$E$6:$E$13</c:f>
              <c:numCache>
                <c:formatCode>General</c:formatCode>
                <c:ptCount val="8"/>
                <c:pt idx="0">
                  <c:v>0</c:v>
                </c:pt>
                <c:pt idx="1">
                  <c:v>19</c:v>
                </c:pt>
                <c:pt idx="2">
                  <c:v>38</c:v>
                </c:pt>
                <c:pt idx="3">
                  <c:v>57</c:v>
                </c:pt>
                <c:pt idx="4">
                  <c:v>76</c:v>
                </c:pt>
                <c:pt idx="5">
                  <c:v>95</c:v>
                </c:pt>
                <c:pt idx="6">
                  <c:v>114</c:v>
                </c:pt>
                <c:pt idx="7">
                  <c:v>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9F-444D-A01D-42E674F92B2A}"/>
            </c:ext>
          </c:extLst>
        </c:ser>
        <c:ser>
          <c:idx val="2"/>
          <c:order val="2"/>
          <c:tx>
            <c:strRef>
              <c:f>Feuil1!$K$5</c:f>
              <c:strCache>
                <c:ptCount val="1"/>
                <c:pt idx="0">
                  <c:v>abs av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Feuil1!$K$6:$K$13</c:f>
              <c:numCache>
                <c:formatCode>General</c:formatCode>
                <c:ptCount val="8"/>
                <c:pt idx="0">
                  <c:v>11.97</c:v>
                </c:pt>
                <c:pt idx="1">
                  <c:v>10.039999999999999</c:v>
                </c:pt>
                <c:pt idx="2">
                  <c:v>9.01</c:v>
                </c:pt>
                <c:pt idx="3">
                  <c:v>9.14</c:v>
                </c:pt>
                <c:pt idx="4">
                  <c:v>11.14</c:v>
                </c:pt>
                <c:pt idx="5">
                  <c:v>15.29</c:v>
                </c:pt>
                <c:pt idx="6">
                  <c:v>21.38</c:v>
                </c:pt>
                <c:pt idx="7">
                  <c:v>29</c:v>
                </c:pt>
              </c:numCache>
            </c:numRef>
          </c:xVal>
          <c:yVal>
            <c:numRef>
              <c:f>Feuil1!$E$6:$E$13</c:f>
              <c:numCache>
                <c:formatCode>General</c:formatCode>
                <c:ptCount val="8"/>
                <c:pt idx="0">
                  <c:v>0</c:v>
                </c:pt>
                <c:pt idx="1">
                  <c:v>19</c:v>
                </c:pt>
                <c:pt idx="2">
                  <c:v>38</c:v>
                </c:pt>
                <c:pt idx="3">
                  <c:v>57</c:v>
                </c:pt>
                <c:pt idx="4">
                  <c:v>76</c:v>
                </c:pt>
                <c:pt idx="5">
                  <c:v>95</c:v>
                </c:pt>
                <c:pt idx="6">
                  <c:v>114</c:v>
                </c:pt>
                <c:pt idx="7">
                  <c:v>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9F-444D-A01D-42E674F92B2A}"/>
            </c:ext>
          </c:extLst>
        </c:ser>
        <c:ser>
          <c:idx val="3"/>
          <c:order val="3"/>
          <c:tx>
            <c:strRef>
              <c:f>Feuil1!$J$5</c:f>
              <c:strCache>
                <c:ptCount val="1"/>
                <c:pt idx="0">
                  <c:v>abs milieu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xVal>
            <c:numRef>
              <c:f>Feuil1!$J$6:$J$13</c:f>
              <c:numCache>
                <c:formatCode>General</c:formatCode>
                <c:ptCount val="8"/>
                <c:pt idx="0">
                  <c:v>6.97</c:v>
                </c:pt>
                <c:pt idx="1">
                  <c:v>3.04</c:v>
                </c:pt>
                <c:pt idx="2">
                  <c:v>0.50999999999999979</c:v>
                </c:pt>
                <c:pt idx="3">
                  <c:v>-0.85999999999999943</c:v>
                </c:pt>
                <c:pt idx="4">
                  <c:v>-0.35999999999999943</c:v>
                </c:pt>
                <c:pt idx="5">
                  <c:v>2.7899999999999991</c:v>
                </c:pt>
                <c:pt idx="6">
                  <c:v>7.88</c:v>
                </c:pt>
                <c:pt idx="7">
                  <c:v>14.5</c:v>
                </c:pt>
              </c:numCache>
            </c:numRef>
          </c:xVal>
          <c:yVal>
            <c:numRef>
              <c:f>Feuil1!$E$6:$E$13</c:f>
              <c:numCache>
                <c:formatCode>General</c:formatCode>
                <c:ptCount val="8"/>
                <c:pt idx="0">
                  <c:v>0</c:v>
                </c:pt>
                <c:pt idx="1">
                  <c:v>19</c:v>
                </c:pt>
                <c:pt idx="2">
                  <c:v>38</c:v>
                </c:pt>
                <c:pt idx="3">
                  <c:v>57</c:v>
                </c:pt>
                <c:pt idx="4">
                  <c:v>76</c:v>
                </c:pt>
                <c:pt idx="5">
                  <c:v>95</c:v>
                </c:pt>
                <c:pt idx="6">
                  <c:v>114</c:v>
                </c:pt>
                <c:pt idx="7">
                  <c:v>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79F-444D-A01D-42E674F92B2A}"/>
            </c:ext>
          </c:extLst>
        </c:ser>
        <c:ser>
          <c:idx val="4"/>
          <c:order val="4"/>
          <c:tx>
            <c:strRef>
              <c:f>Feuil1!$M$5</c:f>
              <c:strCache>
                <c:ptCount val="1"/>
                <c:pt idx="0">
                  <c:v>eR correct abs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Feuil1!$M$6:$M$13</c:f>
              <c:numCache>
                <c:formatCode>General</c:formatCode>
                <c:ptCount val="8"/>
                <c:pt idx="0">
                  <c:v>6.97</c:v>
                </c:pt>
                <c:pt idx="1">
                  <c:v>4.895833333333333</c:v>
                </c:pt>
                <c:pt idx="2">
                  <c:v>3.1138181818181816</c:v>
                </c:pt>
                <c:pt idx="3">
                  <c:v>1.7836956521739129</c:v>
                </c:pt>
                <c:pt idx="4">
                  <c:v>1.0231111111111113</c:v>
                </c:pt>
                <c:pt idx="5">
                  <c:v>1.0791803278688525</c:v>
                </c:pt>
                <c:pt idx="6">
                  <c:v>2.0281134751773049</c:v>
                </c:pt>
                <c:pt idx="7">
                  <c:v>3.7988087056128297</c:v>
                </c:pt>
              </c:numCache>
            </c:numRef>
          </c:xVal>
          <c:yVal>
            <c:numRef>
              <c:f>Feuil1!$E$6:$E$13</c:f>
              <c:numCache>
                <c:formatCode>General</c:formatCode>
                <c:ptCount val="8"/>
                <c:pt idx="0">
                  <c:v>0</c:v>
                </c:pt>
                <c:pt idx="1">
                  <c:v>19</c:v>
                </c:pt>
                <c:pt idx="2">
                  <c:v>38</c:v>
                </c:pt>
                <c:pt idx="3">
                  <c:v>57</c:v>
                </c:pt>
                <c:pt idx="4">
                  <c:v>76</c:v>
                </c:pt>
                <c:pt idx="5">
                  <c:v>95</c:v>
                </c:pt>
                <c:pt idx="6">
                  <c:v>114</c:v>
                </c:pt>
                <c:pt idx="7">
                  <c:v>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79F-444D-A01D-42E674F92B2A}"/>
            </c:ext>
          </c:extLst>
        </c:ser>
        <c:ser>
          <c:idx val="0"/>
          <c:order val="0"/>
          <c:tx>
            <c:strRef>
              <c:f>Feuil1!$N$5</c:f>
              <c:strCache>
                <c:ptCount val="1"/>
                <c:pt idx="0">
                  <c:v>eR TGC17 abs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Feuil1!$N$6:$N$13</c:f>
              <c:numCache>
                <c:formatCode>0.00</c:formatCode>
                <c:ptCount val="8"/>
                <c:pt idx="0" formatCode="General">
                  <c:v>6.97</c:v>
                </c:pt>
                <c:pt idx="1">
                  <c:v>5.8402777777777777</c:v>
                </c:pt>
                <c:pt idx="2" formatCode="General">
                  <c:v>4.5895757575757576</c:v>
                </c:pt>
                <c:pt idx="3" formatCode="General">
                  <c:v>3.8561594202898553</c:v>
                </c:pt>
                <c:pt idx="4" formatCode="General">
                  <c:v>3.6910123456790132</c:v>
                </c:pt>
                <c:pt idx="5" formatCode="General">
                  <c:v>3.9143351548269587</c:v>
                </c:pt>
                <c:pt idx="6" formatCode="General">
                  <c:v>5.1238581560283691</c:v>
                </c:pt>
                <c:pt idx="7" formatCode="General">
                  <c:v>7.2014432989690729</c:v>
                </c:pt>
              </c:numCache>
            </c:numRef>
          </c:xVal>
          <c:yVal>
            <c:numRef>
              <c:f>Feuil1!$E$6:$E$13</c:f>
              <c:numCache>
                <c:formatCode>General</c:formatCode>
                <c:ptCount val="8"/>
                <c:pt idx="0">
                  <c:v>0</c:v>
                </c:pt>
                <c:pt idx="1">
                  <c:v>19</c:v>
                </c:pt>
                <c:pt idx="2">
                  <c:v>38</c:v>
                </c:pt>
                <c:pt idx="3">
                  <c:v>57</c:v>
                </c:pt>
                <c:pt idx="4">
                  <c:v>76</c:v>
                </c:pt>
                <c:pt idx="5">
                  <c:v>95</c:v>
                </c:pt>
                <c:pt idx="6">
                  <c:v>114</c:v>
                </c:pt>
                <c:pt idx="7">
                  <c:v>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79F-444D-A01D-42E674F92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543744"/>
        <c:axId val="210545280"/>
      </c:scatterChart>
      <c:valAx>
        <c:axId val="210543744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crossAx val="210545280"/>
        <c:crosses val="autoZero"/>
        <c:crossBetween val="midCat"/>
      </c:valAx>
      <c:valAx>
        <c:axId val="210545280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5437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19049</xdr:colOff>
      <xdr:row>4</xdr:row>
      <xdr:rowOff>20954</xdr:rowOff>
    </xdr:from>
    <xdr:to>
      <xdr:col>28</xdr:col>
      <xdr:colOff>438149</xdr:colOff>
      <xdr:row>53</xdr:row>
      <xdr:rowOff>161925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666749</xdr:colOff>
      <xdr:row>49</xdr:row>
      <xdr:rowOff>9525</xdr:rowOff>
    </xdr:from>
    <xdr:ext cx="3495675" cy="30183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1428749" y="9725025"/>
              <a:ext cx="3495675" cy="30183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fr-CH" sz="1100" i="0">
                  <a:latin typeface="+mn-lt"/>
                </a:rPr>
                <a:t>Le centre</a:t>
              </a:r>
              <a:r>
                <a:rPr lang="fr-CH" sz="1100" i="0" baseline="0">
                  <a:latin typeface="+mn-lt"/>
                </a:rPr>
                <a:t> de gravité d'un trapèze  est situé sur la médiane entre le centre des deux faces supérieure et inférieure à une hauteur de </a:t>
              </a:r>
              <a14:m>
                <m:oMath xmlns:m="http://schemas.openxmlformats.org/officeDocument/2006/math">
                  <m:f>
                    <m:fPr>
                      <m:ctrlPr>
                        <a:rPr lang="fr-CH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0" i="1">
                          <a:latin typeface="Cambria Math"/>
                        </a:rPr>
                        <m:t>h</m:t>
                      </m:r>
                    </m:num>
                    <m:den>
                      <m:r>
                        <a:rPr lang="fr-FR" sz="1100" b="0" i="1">
                          <a:latin typeface="Cambria Math"/>
                        </a:rPr>
                        <m:t>3</m:t>
                      </m:r>
                    </m:den>
                  </m:f>
                  <m:r>
                    <a:rPr lang="fr-FR" sz="1100" b="0" i="1">
                      <a:latin typeface="Cambria Math"/>
                    </a:rPr>
                    <m:t>∗</m:t>
                  </m:r>
                  <m:f>
                    <m:f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0" i="1">
                          <a:latin typeface="Cambria Math"/>
                        </a:rPr>
                        <m:t>𝑎</m:t>
                      </m:r>
                      <m:r>
                        <a:rPr lang="fr-FR" sz="1100" b="0" i="1">
                          <a:latin typeface="Cambria Math"/>
                        </a:rPr>
                        <m:t>+2</m:t>
                      </m:r>
                      <m:r>
                        <a:rPr lang="fr-FR" sz="1100" b="0" i="1">
                          <a:latin typeface="Cambria Math"/>
                        </a:rPr>
                        <m:t>𝑏</m:t>
                      </m:r>
                    </m:num>
                    <m:den>
                      <m:r>
                        <a:rPr lang="fr-FR" sz="1100" b="0" i="1">
                          <a:latin typeface="Cambria Math"/>
                        </a:rPr>
                        <m:t>𝑎</m:t>
                      </m:r>
                      <m:r>
                        <a:rPr lang="fr-FR" sz="1100" b="0" i="1">
                          <a:latin typeface="Cambria Math"/>
                        </a:rPr>
                        <m:t>+</m:t>
                      </m:r>
                      <m:r>
                        <a:rPr lang="fr-FR" sz="1100" b="0" i="1">
                          <a:latin typeface="Cambria Math"/>
                        </a:rPr>
                        <m:t>𝑏</m:t>
                      </m:r>
                    </m:den>
                  </m:f>
                </m:oMath>
              </a14:m>
              <a:r>
                <a:rPr lang="fr-CH" sz="1100"/>
                <a:t> à partir de la face inférieure. </a:t>
              </a:r>
            </a:p>
            <a:p>
              <a:r>
                <a:rPr lang="fr-CH" sz="1100"/>
                <a:t>Ce</a:t>
              </a:r>
              <a:r>
                <a:rPr lang="fr-CH" sz="1100" baseline="0"/>
                <a:t> qui</a:t>
              </a:r>
              <a:r>
                <a:rPr lang="fr-CH" sz="1100"/>
                <a:t> nous donne par le théorème de Thalès</a:t>
              </a:r>
              <a:r>
                <a:rPr lang="fr-CH" sz="1100" baseline="0"/>
                <a:t> </a:t>
              </a:r>
              <a:r>
                <a:rPr lang="fr-CH" sz="1100"/>
                <a:t>:</a:t>
              </a:r>
              <a:endParaRPr lang="fr-FR" sz="1100" i="1">
                <a:latin typeface="Cambria Math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fr-CH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fr-FR" sz="1100" b="0" i="1">
                            <a:latin typeface="Cambria Math"/>
                          </a:rPr>
                          <m:t>h</m:t>
                        </m:r>
                      </m:num>
                      <m:den>
                        <m:r>
                          <a:rPr lang="fr-FR" sz="1100" b="0" i="1">
                            <a:latin typeface="Cambria Math"/>
                          </a:rPr>
                          <m:t>𝐷</m:t>
                        </m:r>
                      </m:den>
                    </m:f>
                    <m:r>
                      <a:rPr lang="fr-FR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f>
                          <m:fPr>
                            <m:ctrlPr>
                              <a:rPr lang="fr-CH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h</m:t>
                            </m:r>
                          </m:num>
                          <m:den>
                            <m:r>
                              <a:rPr lang="fr-F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den>
                        </m:f>
                        <m: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</m:t>
                        </m:r>
                        <m:f>
                          <m:fPr>
                            <m:ctrlPr>
                              <a:rPr lang="fr-F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  <m:r>
                              <a:rPr lang="fr-F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+2</m:t>
                            </m:r>
                            <m:r>
                              <a:rPr lang="fr-F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r>
                              <a:rPr lang="fr-F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  <m:r>
                              <a:rPr lang="fr-F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fr-F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den>
                        </m:f>
                      </m:num>
                      <m:den>
                        <m:sSub>
                          <m:sSubPr>
                            <m:ctrlPr>
                              <a:rPr lang="fr-F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latin typeface="Cambria Math"/>
                              </a:rPr>
                              <m:t>𝑒</m:t>
                            </m:r>
                          </m:e>
                          <m:sub>
                            <m:r>
                              <a:rPr lang="fr-FR" sz="1100" b="0" i="1">
                                <a:latin typeface="Cambria Math"/>
                              </a:rPr>
                              <m:t>𝑅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fr-FR" sz="1100" b="0"/>
            </a:p>
            <a:p>
              <a:r>
                <a:rPr lang="fr-CH" sz="1100"/>
                <a:t>avec D la distance horizontale entre les centres des deux faces. Finalement, on obtient :</a:t>
              </a: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CH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/>
                          </a:rPr>
                          <m:t>𝑒</m:t>
                        </m:r>
                      </m:e>
                      <m:sub>
                        <m:r>
                          <a:rPr lang="fr-FR" sz="1100" b="0" i="1">
                            <a:latin typeface="Cambria Math"/>
                          </a:rPr>
                          <m:t>𝑅</m:t>
                        </m:r>
                      </m:sub>
                    </m:sSub>
                    <m:r>
                      <a:rPr lang="fr-FR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fr-CH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h</m:t>
                        </m:r>
                      </m:num>
                      <m:den>
                        <m: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den>
                    </m:f>
                    <m:r>
                      <a:rPr lang="fr-FR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f>
                      <m:fPr>
                        <m:ctrlP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𝑎</m:t>
                        </m:r>
                        <m: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+2</m:t>
                        </m:r>
                        <m: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𝑏</m:t>
                        </m:r>
                      </m:num>
                      <m:den>
                        <m: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𝑎</m:t>
                        </m:r>
                        <m: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𝑏</m:t>
                        </m:r>
                      </m:den>
                    </m:f>
                    <m:r>
                      <a:rPr lang="fr-FR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f>
                      <m:fPr>
                        <m:ctrlP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𝐷</m:t>
                        </m:r>
                      </m:num>
                      <m:den>
                        <m: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h</m:t>
                        </m:r>
                      </m:den>
                    </m:f>
                    <m:r>
                      <a:rPr lang="fr-FR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CH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𝐷</m:t>
                        </m:r>
                      </m:num>
                      <m:den>
                        <m: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den>
                    </m:f>
                    <m:r>
                      <a:rPr lang="fr-FR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f>
                      <m:fPr>
                        <m:ctrlP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𝑎</m:t>
                        </m:r>
                        <m: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+2</m:t>
                        </m:r>
                        <m: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𝑏</m:t>
                        </m:r>
                      </m:num>
                      <m:den>
                        <m: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𝑎</m:t>
                        </m:r>
                        <m: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𝑏</m:t>
                        </m:r>
                      </m:den>
                    </m:f>
                  </m:oMath>
                </m:oMathPara>
              </a14:m>
              <a:endParaRPr lang="fr-CH" sz="1100"/>
            </a:p>
            <a:p>
              <a14:m>
                <m:oMath xmlns:m="http://schemas.openxmlformats.org/officeDocument/2006/math">
                  <m:r>
                    <a:rPr lang="fr-FR" sz="1100" b="0" i="1">
                      <a:latin typeface="Cambria Math"/>
                    </a:rPr>
                    <m:t>𝐷</m:t>
                  </m:r>
                  <m:r>
                    <a:rPr lang="fr-FR" sz="1100" b="0" i="1">
                      <a:latin typeface="Cambria Math"/>
                    </a:rPr>
                    <m:t>= </m:t>
                  </m:r>
                  <m:sSub>
                    <m:sSubPr>
                      <m:ctrlPr>
                        <a:rPr lang="fr-FR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fr-FR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𝑒</m:t>
                      </m:r>
                    </m:e>
                    <m:sub>
                      <m:r>
                        <a:rPr lang="fr-FR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𝑏</m:t>
                      </m:r>
                    </m:sub>
                  </m:sSub>
                  <m:r>
                    <a:rPr lang="fr-FR" sz="1100" b="0" i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−</m:t>
                  </m:r>
                  <m:sSub>
                    <m:sSubPr>
                      <m:ctrlPr>
                        <a:rPr lang="fr-FR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fr-FR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𝑒</m:t>
                      </m:r>
                    </m:e>
                    <m:sub>
                      <m:r>
                        <a:rPr lang="fr-FR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𝑎</m:t>
                      </m:r>
                    </m:sub>
                  </m:sSub>
                </m:oMath>
              </a14:m>
              <a:r>
                <a:rPr lang="fr-CH" sz="1100"/>
                <a:t> si excentricité</a:t>
              </a:r>
              <a:r>
                <a:rPr lang="fr-CH" sz="1100" baseline="0"/>
                <a:t> e par rapport au centre de chaque tranche (utilisé dans le TGC17, mais avec e défini avec la face amont)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lang="fr-FR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𝐷</m:t>
                  </m:r>
                  <m:r>
                    <a:rPr lang="fr-FR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= </m:t>
                  </m:r>
                  <m:sSub>
                    <m:sSubPr>
                      <m:ctrlPr>
                        <a:rPr lang="fr-FR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fr-FR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</m:t>
                      </m:r>
                      <m:r>
                        <a:rPr lang="fr-FR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𝑒</m:t>
                      </m:r>
                    </m:e>
                    <m:sub>
                      <m:r>
                        <a:rPr lang="fr-FR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𝑏</m:t>
                      </m:r>
                    </m:sub>
                  </m:sSub>
                  <m:r>
                    <a:rPr lang="fr-FR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+</m:t>
                  </m:r>
                  <m:r>
                    <a:rPr lang="fr-FR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𝑏</m:t>
                  </m:r>
                  <m:r>
                    <a:rPr lang="fr-FR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/2)</m:t>
                  </m:r>
                  <m:r>
                    <a:rPr lang="fr-FR" sz="1100" b="0" i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−</m:t>
                  </m:r>
                  <m:r>
                    <a:rPr lang="fr-FR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(</m:t>
                  </m:r>
                  <m:sSub>
                    <m:sSubPr>
                      <m:ctrlPr>
                        <a:rPr lang="fr-FR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fr-FR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𝑒</m:t>
                      </m:r>
                    </m:e>
                    <m:sub>
                      <m:r>
                        <a:rPr lang="fr-FR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𝑎</m:t>
                      </m:r>
                    </m:sub>
                  </m:sSub>
                </m:oMath>
              </a14:m>
              <a:r>
                <a:rPr lang="fr-CH" sz="1100"/>
                <a:t>+a/2) </a:t>
              </a:r>
              <a:r>
                <a:rPr lang="fr-CH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si excentricité</a:t>
              </a:r>
              <a:r>
                <a:rPr lang="fr-CH" sz="11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e par rapport à la face amont (ce qui devrait être utilisé dans le TGC17)</a:t>
              </a:r>
              <a:endParaRPr lang="fr-CH">
                <a:effectLst/>
              </a:endParaRPr>
            </a:p>
            <a:p>
              <a:endParaRPr lang="fr-CH" sz="1100"/>
            </a:p>
          </xdr:txBody>
        </xdr:sp>
      </mc:Choice>
      <mc:Fallback xmlns="">
        <xdr:sp macro="" textlink="">
          <xdr:nvSpPr>
            <xdr:cNvPr id="4" name="ZoneTexte 3"/>
            <xdr:cNvSpPr txBox="1"/>
          </xdr:nvSpPr>
          <xdr:spPr>
            <a:xfrm>
              <a:off x="1428749" y="9725025"/>
              <a:ext cx="3495675" cy="30183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fr-CH" sz="1100" i="0">
                  <a:latin typeface="+mn-lt"/>
                </a:rPr>
                <a:t>Le centre</a:t>
              </a:r>
              <a:r>
                <a:rPr lang="fr-CH" sz="1100" i="0" baseline="0">
                  <a:latin typeface="+mn-lt"/>
                </a:rPr>
                <a:t> de gravité d'un trapèze  est situé sur la médiane entre le centre des deux faces supérieure et inférieure à une hauteur de </a:t>
              </a:r>
              <a:r>
                <a:rPr lang="fr-FR" sz="1100" b="0" i="0">
                  <a:latin typeface="Cambria Math"/>
                </a:rPr>
                <a:t>ℎ</a:t>
              </a:r>
              <a:r>
                <a:rPr lang="fr-CH" sz="1100" b="0" i="0">
                  <a:latin typeface="Cambria Math"/>
                </a:rPr>
                <a:t>/</a:t>
              </a:r>
              <a:r>
                <a:rPr lang="fr-FR" sz="1100" b="0" i="0">
                  <a:latin typeface="Cambria Math"/>
                </a:rPr>
                <a:t>3∗(𝑎+2𝑏)/(𝑎+𝑏)</a:t>
              </a:r>
              <a:r>
                <a:rPr lang="fr-CH" sz="1100"/>
                <a:t> à partir de la face inférieure. </a:t>
              </a:r>
            </a:p>
            <a:p>
              <a:r>
                <a:rPr lang="fr-CH" sz="1100"/>
                <a:t>Ce</a:t>
              </a:r>
              <a:r>
                <a:rPr lang="fr-CH" sz="1100" baseline="0"/>
                <a:t> qui</a:t>
              </a:r>
              <a:r>
                <a:rPr lang="fr-CH" sz="1100"/>
                <a:t> nous donne par le théorème de Thalès</a:t>
              </a:r>
              <a:r>
                <a:rPr lang="fr-CH" sz="1100" baseline="0"/>
                <a:t> </a:t>
              </a:r>
              <a:r>
                <a:rPr lang="fr-CH" sz="1100"/>
                <a:t>:</a:t>
              </a:r>
              <a:endParaRPr lang="fr-FR" sz="1100" i="1">
                <a:latin typeface="Cambria Math"/>
              </a:endParaRPr>
            </a:p>
            <a:p>
              <a:r>
                <a:rPr lang="fr-FR" sz="1100" b="0" i="0">
                  <a:latin typeface="Cambria Math"/>
                </a:rPr>
                <a:t>ℎ</a:t>
              </a:r>
              <a:r>
                <a:rPr lang="fr-CH" sz="1100" b="0" i="0">
                  <a:latin typeface="Cambria Math"/>
                </a:rPr>
                <a:t>/</a:t>
              </a:r>
              <a:r>
                <a:rPr lang="fr-FR" sz="1100" b="0" i="0">
                  <a:latin typeface="Cambria Math"/>
                </a:rPr>
                <a:t>𝐷=(</a:t>
              </a:r>
              <a:r>
                <a:rPr lang="fr-FR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ℎ</a:t>
              </a:r>
              <a:r>
                <a:rPr lang="fr-CH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</a:t>
              </a:r>
              <a:r>
                <a:rPr lang="fr-FR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3∗(𝑎+2𝑏)/(𝑎+𝑏))/</a:t>
              </a:r>
              <a:r>
                <a:rPr lang="fr-FR" sz="1100" b="0" i="0">
                  <a:latin typeface="Cambria Math"/>
                </a:rPr>
                <a:t>𝑒_𝑅 </a:t>
              </a:r>
              <a:endParaRPr lang="fr-FR" sz="1100" b="0"/>
            </a:p>
            <a:p>
              <a:r>
                <a:rPr lang="fr-CH" sz="1100"/>
                <a:t>avec D la distance horizontale entre les centres des deux faces. Finalement, on obtient :</a:t>
              </a:r>
            </a:p>
            <a:p>
              <a:pPr/>
              <a:r>
                <a:rPr lang="fr-FR" sz="1100" b="0" i="0">
                  <a:latin typeface="Cambria Math"/>
                </a:rPr>
                <a:t>𝑒</a:t>
              </a:r>
              <a:r>
                <a:rPr lang="fr-CH" sz="1100" b="0" i="0">
                  <a:latin typeface="Cambria Math"/>
                </a:rPr>
                <a:t>_</a:t>
              </a:r>
              <a:r>
                <a:rPr lang="fr-FR" sz="1100" b="0" i="0">
                  <a:latin typeface="Cambria Math"/>
                </a:rPr>
                <a:t>𝑅=</a:t>
              </a:r>
              <a:r>
                <a:rPr lang="fr-FR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ℎ</a:t>
              </a:r>
              <a:r>
                <a:rPr lang="fr-CH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</a:t>
              </a:r>
              <a:r>
                <a:rPr lang="fr-FR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3∗(𝑎+2𝑏)/(𝑎+𝑏)∗𝐷/ℎ=𝐷</a:t>
              </a:r>
              <a:r>
                <a:rPr lang="fr-CH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</a:t>
              </a:r>
              <a:r>
                <a:rPr lang="fr-FR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3∗(𝑎+2𝑏)/(𝑎+𝑏)</a:t>
              </a:r>
              <a:endParaRPr lang="fr-CH" sz="1100"/>
            </a:p>
            <a:p>
              <a:r>
                <a:rPr lang="fr-FR" sz="1100" b="0" i="0">
                  <a:latin typeface="Cambria Math"/>
                </a:rPr>
                <a:t>𝐷= </a:t>
              </a:r>
              <a:r>
                <a:rPr lang="fr-FR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𝑒_𝑏−𝑒_𝑎</a:t>
              </a:r>
              <a:r>
                <a:rPr lang="fr-CH" sz="1100"/>
                <a:t> si excentricité</a:t>
              </a:r>
              <a:r>
                <a:rPr lang="fr-CH" sz="1100" baseline="0"/>
                <a:t> e par rapport au centre de chaque tranche (utilisé dans le TGC17, mais avec e défini avec la face amont)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𝐷= 〖(𝑒〗_𝑏+𝑏/2)−(𝑒_𝑎</a:t>
              </a:r>
              <a:r>
                <a:rPr lang="fr-CH" sz="1100"/>
                <a:t>+a/2) </a:t>
              </a:r>
              <a:r>
                <a:rPr lang="fr-CH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si excentricité</a:t>
              </a:r>
              <a:r>
                <a:rPr lang="fr-CH" sz="11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e par rapport à la face amont (ce qui devrait être utilisé dans le TGC17)</a:t>
              </a:r>
              <a:endParaRPr lang="fr-CH">
                <a:effectLst/>
              </a:endParaRPr>
            </a:p>
            <a:p>
              <a:endParaRPr lang="fr-CH" sz="1100"/>
            </a:p>
          </xdr:txBody>
        </xdr:sp>
      </mc:Fallback>
    </mc:AlternateContent>
    <xdr:clientData/>
  </xdr:oneCellAnchor>
  <xdr:twoCellAnchor editAs="oneCell">
    <xdr:from>
      <xdr:col>6</xdr:col>
      <xdr:colOff>619125</xdr:colOff>
      <xdr:row>48</xdr:row>
      <xdr:rowOff>9525</xdr:rowOff>
    </xdr:from>
    <xdr:to>
      <xdr:col>13</xdr:col>
      <xdr:colOff>208736</xdr:colOff>
      <xdr:row>66</xdr:row>
      <xdr:rowOff>95250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9534525"/>
          <a:ext cx="5167451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47"/>
  <sheetViews>
    <sheetView tabSelected="1" zoomScale="85" zoomScaleNormal="85" workbookViewId="0">
      <selection activeCell="N41" sqref="N41"/>
    </sheetView>
  </sheetViews>
  <sheetFormatPr baseColWidth="10" defaultColWidth="10.90625" defaultRowHeight="14.5" x14ac:dyDescent="0.35"/>
  <cols>
    <col min="13" max="13" width="14.36328125" customWidth="1"/>
    <col min="14" max="14" width="16.36328125" customWidth="1"/>
  </cols>
  <sheetData>
    <row r="2" spans="2:14" x14ac:dyDescent="0.35">
      <c r="B2" s="1" t="s">
        <v>0</v>
      </c>
      <c r="H2" s="3"/>
      <c r="I2" s="4"/>
    </row>
    <row r="3" spans="2:14" x14ac:dyDescent="0.35">
      <c r="H3" s="3"/>
      <c r="I3" s="4"/>
    </row>
    <row r="4" spans="2:14" x14ac:dyDescent="0.35">
      <c r="H4" s="3"/>
      <c r="I4" s="4"/>
    </row>
    <row r="5" spans="2:14" x14ac:dyDescent="0.35">
      <c r="B5" t="s">
        <v>1</v>
      </c>
      <c r="E5" t="s">
        <v>2</v>
      </c>
      <c r="F5" t="s">
        <v>3</v>
      </c>
      <c r="G5" t="s">
        <v>4</v>
      </c>
      <c r="I5" t="s">
        <v>5</v>
      </c>
      <c r="J5" t="s">
        <v>7</v>
      </c>
      <c r="K5" t="s">
        <v>6</v>
      </c>
      <c r="M5" t="s">
        <v>8</v>
      </c>
      <c r="N5" t="s">
        <v>9</v>
      </c>
    </row>
    <row r="6" spans="2:14" x14ac:dyDescent="0.35">
      <c r="B6" t="s">
        <v>10</v>
      </c>
      <c r="E6">
        <v>0</v>
      </c>
      <c r="F6">
        <v>1.97</v>
      </c>
      <c r="G6">
        <v>10</v>
      </c>
      <c r="I6">
        <f>F6</f>
        <v>1.97</v>
      </c>
      <c r="J6">
        <f t="shared" ref="J6:J13" si="0">F6+G6/2</f>
        <v>6.97</v>
      </c>
      <c r="K6">
        <f t="shared" ref="K6:K13" si="1">F6+G6</f>
        <v>11.97</v>
      </c>
      <c r="M6">
        <f t="shared" ref="M6:M13" si="2">J6+I20</f>
        <v>6.97</v>
      </c>
      <c r="N6">
        <f>J6+I30</f>
        <v>6.97</v>
      </c>
    </row>
    <row r="7" spans="2:14" x14ac:dyDescent="0.35">
      <c r="E7">
        <v>19</v>
      </c>
      <c r="F7">
        <v>-3.96</v>
      </c>
      <c r="G7">
        <v>14</v>
      </c>
      <c r="I7">
        <f t="shared" ref="I7:I13" si="3">F7</f>
        <v>-3.96</v>
      </c>
      <c r="J7">
        <f t="shared" si="0"/>
        <v>3.04</v>
      </c>
      <c r="K7">
        <f>F7+G7</f>
        <v>10.039999999999999</v>
      </c>
      <c r="M7">
        <f t="shared" si="2"/>
        <v>4.895833333333333</v>
      </c>
      <c r="N7" s="4">
        <f>J7+I31</f>
        <v>5.8402777777777777</v>
      </c>
    </row>
    <row r="8" spans="2:14" x14ac:dyDescent="0.35">
      <c r="E8">
        <v>38</v>
      </c>
      <c r="F8">
        <v>-7.99</v>
      </c>
      <c r="G8">
        <v>17</v>
      </c>
      <c r="I8">
        <f t="shared" si="3"/>
        <v>-7.99</v>
      </c>
      <c r="J8">
        <f t="shared" si="0"/>
        <v>0.50999999999999979</v>
      </c>
      <c r="K8">
        <f t="shared" si="1"/>
        <v>9.01</v>
      </c>
      <c r="M8">
        <f t="shared" si="2"/>
        <v>3.1138181818181816</v>
      </c>
      <c r="N8">
        <f t="shared" ref="N8:N13" si="4">J8+I32</f>
        <v>4.5895757575757576</v>
      </c>
    </row>
    <row r="9" spans="2:14" x14ac:dyDescent="0.35">
      <c r="E9">
        <v>57</v>
      </c>
      <c r="F9">
        <v>-10.86</v>
      </c>
      <c r="G9">
        <v>20</v>
      </c>
      <c r="I9">
        <f t="shared" si="3"/>
        <v>-10.86</v>
      </c>
      <c r="J9">
        <f t="shared" si="0"/>
        <v>-0.85999999999999943</v>
      </c>
      <c r="K9">
        <f t="shared" si="1"/>
        <v>9.14</v>
      </c>
      <c r="M9">
        <f t="shared" si="2"/>
        <v>1.7836956521739129</v>
      </c>
      <c r="N9">
        <f t="shared" si="4"/>
        <v>3.8561594202898553</v>
      </c>
    </row>
    <row r="10" spans="2:14" x14ac:dyDescent="0.35">
      <c r="E10">
        <v>76</v>
      </c>
      <c r="F10">
        <v>-11.86</v>
      </c>
      <c r="G10">
        <v>23</v>
      </c>
      <c r="I10">
        <f t="shared" si="3"/>
        <v>-11.86</v>
      </c>
      <c r="J10">
        <f t="shared" si="0"/>
        <v>-0.35999999999999943</v>
      </c>
      <c r="K10">
        <f t="shared" si="1"/>
        <v>11.14</v>
      </c>
      <c r="M10">
        <f t="shared" si="2"/>
        <v>1.0231111111111113</v>
      </c>
      <c r="N10">
        <f t="shared" si="4"/>
        <v>3.6910123456790132</v>
      </c>
    </row>
    <row r="11" spans="2:14" x14ac:dyDescent="0.35">
      <c r="E11">
        <v>95</v>
      </c>
      <c r="F11">
        <v>-9.7100000000000009</v>
      </c>
      <c r="G11">
        <v>25</v>
      </c>
      <c r="I11">
        <f t="shared" si="3"/>
        <v>-9.7100000000000009</v>
      </c>
      <c r="J11">
        <f t="shared" si="0"/>
        <v>2.7899999999999991</v>
      </c>
      <c r="K11">
        <f t="shared" si="1"/>
        <v>15.29</v>
      </c>
      <c r="M11">
        <f t="shared" si="2"/>
        <v>1.0791803278688525</v>
      </c>
      <c r="N11">
        <f t="shared" si="4"/>
        <v>3.9143351548269587</v>
      </c>
    </row>
    <row r="12" spans="2:14" x14ac:dyDescent="0.35">
      <c r="E12">
        <v>114</v>
      </c>
      <c r="F12">
        <v>-5.62</v>
      </c>
      <c r="G12">
        <v>27</v>
      </c>
      <c r="I12">
        <f t="shared" si="3"/>
        <v>-5.62</v>
      </c>
      <c r="J12">
        <f t="shared" si="0"/>
        <v>7.88</v>
      </c>
      <c r="K12">
        <f t="shared" si="1"/>
        <v>21.38</v>
      </c>
      <c r="M12">
        <f t="shared" si="2"/>
        <v>2.0281134751773049</v>
      </c>
      <c r="N12">
        <f t="shared" si="4"/>
        <v>5.1238581560283691</v>
      </c>
    </row>
    <row r="13" spans="2:14" x14ac:dyDescent="0.35">
      <c r="E13">
        <v>133</v>
      </c>
      <c r="F13">
        <v>0</v>
      </c>
      <c r="G13">
        <v>29</v>
      </c>
      <c r="I13">
        <f t="shared" si="3"/>
        <v>0</v>
      </c>
      <c r="J13">
        <f t="shared" si="0"/>
        <v>14.5</v>
      </c>
      <c r="K13">
        <f t="shared" si="1"/>
        <v>29</v>
      </c>
      <c r="M13">
        <f t="shared" si="2"/>
        <v>3.7988087056128297</v>
      </c>
      <c r="N13">
        <f t="shared" si="4"/>
        <v>7.2014432989690729</v>
      </c>
    </row>
    <row r="17" spans="2:12" x14ac:dyDescent="0.35">
      <c r="B17" s="1" t="s">
        <v>11</v>
      </c>
    </row>
    <row r="19" spans="2:12" x14ac:dyDescent="0.35">
      <c r="B19" t="s">
        <v>12</v>
      </c>
      <c r="E19" s="5" t="s">
        <v>2</v>
      </c>
      <c r="F19" s="5" t="s">
        <v>3</v>
      </c>
      <c r="G19" s="5" t="s">
        <v>4</v>
      </c>
      <c r="H19" s="5" t="s">
        <v>13</v>
      </c>
      <c r="I19" s="5" t="s">
        <v>14</v>
      </c>
      <c r="J19" s="5" t="s">
        <v>15</v>
      </c>
    </row>
    <row r="20" spans="2:12" x14ac:dyDescent="0.35">
      <c r="B20" t="s">
        <v>16</v>
      </c>
      <c r="E20">
        <v>0</v>
      </c>
      <c r="F20">
        <v>1.97</v>
      </c>
      <c r="G20">
        <v>10</v>
      </c>
      <c r="H20" s="2">
        <v>0</v>
      </c>
      <c r="I20" s="6">
        <v>0</v>
      </c>
      <c r="J20" s="2">
        <f>H20*I20</f>
        <v>0</v>
      </c>
    </row>
    <row r="21" spans="2:12" x14ac:dyDescent="0.35">
      <c r="E21">
        <v>19</v>
      </c>
      <c r="F21">
        <v>-3.96</v>
      </c>
      <c r="G21">
        <v>14</v>
      </c>
      <c r="H21" s="2">
        <f>(E21-E20)*(G21+G20)/2*0.025*1000+H20</f>
        <v>5700</v>
      </c>
      <c r="I21" s="7">
        <f t="shared" ref="I21:I27" si="5">((G21+2*G20)/(3*(G21+G20))*(G20/2+F20-(G21/2+F21))*(H21-H20)+(I20+(G20/2+F20-(G21/2+F21)))*H20)/H21</f>
        <v>1.8558333333333332</v>
      </c>
      <c r="J21" s="2">
        <f>H21*I21</f>
        <v>10578.25</v>
      </c>
      <c r="L21" s="4" t="s">
        <v>17</v>
      </c>
    </row>
    <row r="22" spans="2:12" x14ac:dyDescent="0.35">
      <c r="E22">
        <v>38</v>
      </c>
      <c r="F22">
        <v>-7.99</v>
      </c>
      <c r="G22">
        <v>17</v>
      </c>
      <c r="H22" s="2">
        <f t="shared" ref="H22:H27" si="6">(E22-E21)*(G22+G21)/2*0.025*1000+H21</f>
        <v>13062.5</v>
      </c>
      <c r="I22" s="7">
        <f t="shared" si="5"/>
        <v>2.6038181818181818</v>
      </c>
      <c r="J22" s="2">
        <f t="shared" ref="J22:J27" si="7">H22*I22</f>
        <v>34012.375</v>
      </c>
    </row>
    <row r="23" spans="2:12" x14ac:dyDescent="0.35">
      <c r="E23">
        <v>57</v>
      </c>
      <c r="F23">
        <v>-10.86</v>
      </c>
      <c r="G23">
        <v>20</v>
      </c>
      <c r="H23" s="2">
        <f>(E23-E22)*(G23+G22)/2*0.025*1000+H22</f>
        <v>21850</v>
      </c>
      <c r="I23" s="7">
        <f t="shared" si="5"/>
        <v>2.6436956521739123</v>
      </c>
      <c r="J23" s="2">
        <f t="shared" si="7"/>
        <v>57764.749999999985</v>
      </c>
    </row>
    <row r="24" spans="2:12" x14ac:dyDescent="0.35">
      <c r="E24">
        <v>76</v>
      </c>
      <c r="F24">
        <v>-11.86</v>
      </c>
      <c r="G24">
        <v>23</v>
      </c>
      <c r="H24" s="2">
        <f t="shared" si="6"/>
        <v>32062.5</v>
      </c>
      <c r="I24" s="7">
        <f t="shared" si="5"/>
        <v>1.3831111111111107</v>
      </c>
      <c r="J24" s="2">
        <f t="shared" si="7"/>
        <v>44345.999999999985</v>
      </c>
    </row>
    <row r="25" spans="2:12" x14ac:dyDescent="0.35">
      <c r="E25">
        <v>95</v>
      </c>
      <c r="F25">
        <v>-9.7100000000000009</v>
      </c>
      <c r="G25">
        <v>25</v>
      </c>
      <c r="H25" s="2">
        <f t="shared" si="6"/>
        <v>43462.5</v>
      </c>
      <c r="I25" s="7">
        <f t="shared" si="5"/>
        <v>-1.7108196721311466</v>
      </c>
      <c r="J25" s="2">
        <f t="shared" si="7"/>
        <v>-74356.499999999956</v>
      </c>
    </row>
    <row r="26" spans="2:12" x14ac:dyDescent="0.35">
      <c r="E26">
        <v>114</v>
      </c>
      <c r="F26">
        <v>-5.62</v>
      </c>
      <c r="G26">
        <v>27</v>
      </c>
      <c r="H26" s="2">
        <f t="shared" si="6"/>
        <v>55812.5</v>
      </c>
      <c r="I26" s="7">
        <f t="shared" si="5"/>
        <v>-5.851886524822695</v>
      </c>
      <c r="J26" s="2">
        <f t="shared" si="7"/>
        <v>-326608.41666666669</v>
      </c>
    </row>
    <row r="27" spans="2:12" x14ac:dyDescent="0.35">
      <c r="E27">
        <v>133</v>
      </c>
      <c r="F27">
        <v>0</v>
      </c>
      <c r="G27">
        <v>29</v>
      </c>
      <c r="H27" s="2">
        <f t="shared" si="6"/>
        <v>69112.5</v>
      </c>
      <c r="I27" s="7">
        <f t="shared" si="5"/>
        <v>-10.70119129438717</v>
      </c>
      <c r="J27" s="2">
        <f t="shared" si="7"/>
        <v>-739586.08333333326</v>
      </c>
    </row>
    <row r="29" spans="2:12" x14ac:dyDescent="0.35">
      <c r="B29" t="s">
        <v>18</v>
      </c>
      <c r="E29" s="5" t="s">
        <v>2</v>
      </c>
      <c r="F29" s="5" t="s">
        <v>3</v>
      </c>
      <c r="G29" s="5" t="s">
        <v>4</v>
      </c>
      <c r="H29" s="5" t="s">
        <v>13</v>
      </c>
      <c r="I29" s="5" t="s">
        <v>14</v>
      </c>
      <c r="J29" s="5" t="s">
        <v>15</v>
      </c>
    </row>
    <row r="30" spans="2:12" x14ac:dyDescent="0.35">
      <c r="E30">
        <v>0</v>
      </c>
      <c r="F30">
        <v>1.97</v>
      </c>
      <c r="G30">
        <v>10</v>
      </c>
      <c r="H30" s="2">
        <v>0</v>
      </c>
      <c r="I30" s="6">
        <v>0</v>
      </c>
      <c r="J30" s="2">
        <f>H30*I30</f>
        <v>0</v>
      </c>
    </row>
    <row r="31" spans="2:12" x14ac:dyDescent="0.35">
      <c r="E31">
        <v>19</v>
      </c>
      <c r="F31">
        <v>-3.96</v>
      </c>
      <c r="G31">
        <v>14</v>
      </c>
      <c r="H31" s="2">
        <f>(E31-E30)*(G31+G30)/2*0.025*1000+H30</f>
        <v>5700</v>
      </c>
      <c r="I31" s="7">
        <f t="shared" ref="I31:I37" si="8">((G31+2*G30)/(3*(G31+G30))*(F30-F31)*(H31-H30)+(I30+(F30-F31))*H30)/H31</f>
        <v>2.8002777777777776</v>
      </c>
      <c r="J31" s="2">
        <f>H31*I31</f>
        <v>15961.583333333332</v>
      </c>
      <c r="L31" s="4" t="s">
        <v>19</v>
      </c>
    </row>
    <row r="32" spans="2:12" x14ac:dyDescent="0.35">
      <c r="E32">
        <v>38</v>
      </c>
      <c r="F32">
        <v>-7.99</v>
      </c>
      <c r="G32">
        <v>17</v>
      </c>
      <c r="H32" s="2">
        <f t="shared" ref="H32:H37" si="9">(E32-E31)*(G32+G31)/2*0.025*1000+H31</f>
        <v>13062.5</v>
      </c>
      <c r="I32" s="7">
        <f t="shared" si="8"/>
        <v>4.0795757575757579</v>
      </c>
      <c r="J32" s="2">
        <f t="shared" ref="J32:J37" si="10">H32*I32</f>
        <v>53289.458333333336</v>
      </c>
      <c r="K32" s="4"/>
    </row>
    <row r="33" spans="2:11" x14ac:dyDescent="0.35">
      <c r="E33">
        <v>57</v>
      </c>
      <c r="F33">
        <v>-10.86</v>
      </c>
      <c r="G33">
        <v>20</v>
      </c>
      <c r="H33" s="2">
        <f t="shared" si="9"/>
        <v>21850</v>
      </c>
      <c r="I33" s="7">
        <f t="shared" si="8"/>
        <v>4.7161594202898547</v>
      </c>
      <c r="J33" s="2">
        <f t="shared" si="10"/>
        <v>103048.08333333333</v>
      </c>
      <c r="K33" s="4"/>
    </row>
    <row r="34" spans="2:11" x14ac:dyDescent="0.35">
      <c r="E34">
        <v>76</v>
      </c>
      <c r="F34">
        <v>-11.86</v>
      </c>
      <c r="G34">
        <v>23</v>
      </c>
      <c r="H34" s="2">
        <f t="shared" si="9"/>
        <v>32062.5</v>
      </c>
      <c r="I34" s="7">
        <f t="shared" si="8"/>
        <v>4.0510123456790126</v>
      </c>
      <c r="J34" s="2">
        <f t="shared" si="10"/>
        <v>129885.58333333334</v>
      </c>
      <c r="K34" s="4"/>
    </row>
    <row r="35" spans="2:11" x14ac:dyDescent="0.35">
      <c r="E35">
        <v>95</v>
      </c>
      <c r="F35">
        <v>-9.7100000000000009</v>
      </c>
      <c r="G35">
        <v>25</v>
      </c>
      <c r="H35" s="2">
        <f t="shared" si="9"/>
        <v>43462.5</v>
      </c>
      <c r="I35" s="7">
        <f t="shared" si="8"/>
        <v>1.1243351548269596</v>
      </c>
      <c r="J35" s="2">
        <f t="shared" si="10"/>
        <v>48866.41666666673</v>
      </c>
      <c r="K35" s="4"/>
    </row>
    <row r="36" spans="2:11" x14ac:dyDescent="0.35">
      <c r="E36">
        <v>114</v>
      </c>
      <c r="F36">
        <v>-5.62</v>
      </c>
      <c r="G36">
        <v>27</v>
      </c>
      <c r="H36" s="2">
        <f t="shared" si="9"/>
        <v>55812.5</v>
      </c>
      <c r="I36" s="7">
        <f t="shared" si="8"/>
        <v>-2.7561418439716303</v>
      </c>
      <c r="J36" s="2">
        <f t="shared" si="10"/>
        <v>-153827.16666666663</v>
      </c>
      <c r="K36" s="4"/>
    </row>
    <row r="37" spans="2:11" x14ac:dyDescent="0.35">
      <c r="E37">
        <v>133</v>
      </c>
      <c r="F37">
        <v>0</v>
      </c>
      <c r="G37">
        <v>29</v>
      </c>
      <c r="H37" s="2">
        <f t="shared" si="9"/>
        <v>69112.5</v>
      </c>
      <c r="I37" s="7">
        <f t="shared" si="8"/>
        <v>-7.2985567010309271</v>
      </c>
      <c r="J37" s="2">
        <f t="shared" si="10"/>
        <v>-504421.49999999994</v>
      </c>
      <c r="K37" s="4"/>
    </row>
    <row r="39" spans="2:11" ht="14.25" customHeight="1" x14ac:dyDescent="0.35">
      <c r="B39" s="8" t="s">
        <v>20</v>
      </c>
      <c r="C39" s="8"/>
      <c r="E39" s="5" t="s">
        <v>2</v>
      </c>
      <c r="F39" s="5" t="s">
        <v>3</v>
      </c>
      <c r="G39" s="5" t="s">
        <v>4</v>
      </c>
      <c r="H39" s="5" t="s">
        <v>13</v>
      </c>
      <c r="I39" s="5" t="s">
        <v>14</v>
      </c>
      <c r="J39" s="5" t="s">
        <v>15</v>
      </c>
    </row>
    <row r="40" spans="2:11" x14ac:dyDescent="0.35">
      <c r="B40" s="8"/>
      <c r="C40" s="8"/>
      <c r="E40">
        <v>0</v>
      </c>
      <c r="F40">
        <f t="shared" ref="F40:F47" si="11">J6</f>
        <v>6.97</v>
      </c>
      <c r="G40">
        <v>10</v>
      </c>
      <c r="H40" s="2">
        <v>0</v>
      </c>
      <c r="I40" s="6">
        <v>0</v>
      </c>
      <c r="J40" s="2">
        <f>H40*I40</f>
        <v>0</v>
      </c>
    </row>
    <row r="41" spans="2:11" x14ac:dyDescent="0.35">
      <c r="B41" s="8"/>
      <c r="C41" s="8"/>
      <c r="E41">
        <v>19</v>
      </c>
      <c r="F41">
        <f t="shared" si="11"/>
        <v>3.04</v>
      </c>
      <c r="G41">
        <v>14</v>
      </c>
      <c r="H41" s="2">
        <f>(E41-E40)*(G41+G40)/2*0.025*1000+H40</f>
        <v>5700</v>
      </c>
      <c r="I41" s="7">
        <f t="shared" ref="I41:I47" si="12">((G41+2*G40)/(3*(G41+G40))*(F40-F41)*(H41-H40)+(I40+(F40-F41))*H40)/H41</f>
        <v>1.8558333333333332</v>
      </c>
      <c r="J41" s="2">
        <f>H41*I41</f>
        <v>10578.25</v>
      </c>
    </row>
    <row r="42" spans="2:11" x14ac:dyDescent="0.35">
      <c r="E42">
        <v>38</v>
      </c>
      <c r="F42">
        <f t="shared" si="11"/>
        <v>0.50999999999999979</v>
      </c>
      <c r="G42">
        <v>17</v>
      </c>
      <c r="H42" s="2">
        <f t="shared" ref="H42:H47" si="13">(E42-E41)*(G42+G41)/2*0.025*1000+H41</f>
        <v>13062.5</v>
      </c>
      <c r="I42" s="7">
        <f t="shared" si="12"/>
        <v>2.6038181818181818</v>
      </c>
      <c r="J42" s="2">
        <f t="shared" ref="J42:J47" si="14">H42*I42</f>
        <v>34012.375</v>
      </c>
    </row>
    <row r="43" spans="2:11" x14ac:dyDescent="0.35">
      <c r="E43">
        <v>57</v>
      </c>
      <c r="F43">
        <f t="shared" si="11"/>
        <v>-0.85999999999999943</v>
      </c>
      <c r="G43">
        <v>20</v>
      </c>
      <c r="H43" s="2">
        <f t="shared" si="13"/>
        <v>21850</v>
      </c>
      <c r="I43" s="7">
        <f t="shared" si="12"/>
        <v>2.6436956521739123</v>
      </c>
      <c r="J43" s="2">
        <f t="shared" si="14"/>
        <v>57764.749999999985</v>
      </c>
    </row>
    <row r="44" spans="2:11" x14ac:dyDescent="0.35">
      <c r="E44">
        <v>76</v>
      </c>
      <c r="F44">
        <f t="shared" si="11"/>
        <v>-0.35999999999999943</v>
      </c>
      <c r="G44">
        <v>23</v>
      </c>
      <c r="H44" s="2">
        <f t="shared" si="13"/>
        <v>32062.5</v>
      </c>
      <c r="I44" s="7">
        <f t="shared" si="12"/>
        <v>1.3831111111111107</v>
      </c>
      <c r="J44" s="2">
        <f t="shared" si="14"/>
        <v>44345.999999999985</v>
      </c>
    </row>
    <row r="45" spans="2:11" x14ac:dyDescent="0.35">
      <c r="E45">
        <v>95</v>
      </c>
      <c r="F45">
        <f t="shared" si="11"/>
        <v>2.7899999999999991</v>
      </c>
      <c r="G45">
        <v>25</v>
      </c>
      <c r="H45" s="2">
        <f t="shared" si="13"/>
        <v>43462.5</v>
      </c>
      <c r="I45" s="7">
        <f t="shared" si="12"/>
        <v>-1.7108196721311466</v>
      </c>
      <c r="J45" s="2">
        <f t="shared" si="14"/>
        <v>-74356.499999999956</v>
      </c>
    </row>
    <row r="46" spans="2:11" x14ac:dyDescent="0.35">
      <c r="E46">
        <v>114</v>
      </c>
      <c r="F46">
        <f t="shared" si="11"/>
        <v>7.88</v>
      </c>
      <c r="G46">
        <v>27</v>
      </c>
      <c r="H46" s="2">
        <f t="shared" si="13"/>
        <v>55812.5</v>
      </c>
      <c r="I46" s="7">
        <f t="shared" si="12"/>
        <v>-5.851886524822695</v>
      </c>
      <c r="J46" s="2">
        <f t="shared" si="14"/>
        <v>-326608.41666666669</v>
      </c>
    </row>
    <row r="47" spans="2:11" x14ac:dyDescent="0.35">
      <c r="E47">
        <v>133</v>
      </c>
      <c r="F47">
        <f t="shared" si="11"/>
        <v>14.5</v>
      </c>
      <c r="G47">
        <v>29</v>
      </c>
      <c r="H47" s="2">
        <f t="shared" si="13"/>
        <v>69112.5</v>
      </c>
      <c r="I47" s="7">
        <f t="shared" si="12"/>
        <v>-10.70119129438717</v>
      </c>
      <c r="J47" s="2">
        <f t="shared" si="14"/>
        <v>-739586.08333333326</v>
      </c>
    </row>
  </sheetData>
  <mergeCells count="1">
    <mergeCell ref="B39:C4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Dubuis</dc:creator>
  <cp:lastModifiedBy>Pedro Manso | MHYD</cp:lastModifiedBy>
  <dcterms:created xsi:type="dcterms:W3CDTF">2020-11-13T09:29:07Z</dcterms:created>
  <dcterms:modified xsi:type="dcterms:W3CDTF">2025-10-28T07:41:59Z</dcterms:modified>
</cp:coreProperties>
</file>